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8435" windowHeight="11640" tabRatio="826"/>
  </bookViews>
  <sheets>
    <sheet name="Указания по заполнению" sheetId="6" r:id="rId1"/>
    <sheet name="Исковые заявления" sheetId="1" r:id="rId2"/>
    <sheet name="Заявления" sheetId="2" r:id="rId3"/>
    <sheet name="Жалобы" sheetId="3" r:id="rId4"/>
    <sheet name="Ходатайства" sheetId="4" r:id="rId5"/>
    <sheet name="Выдача дубликатов" sheetId="5" r:id="rId6"/>
  </sheets>
  <definedNames>
    <definedName name="_xlnm.Print_Area" localSheetId="5">'Выдача дубликатов'!$A$1:$D$5</definedName>
    <definedName name="_xlnm.Print_Area" localSheetId="3">Жалобы!$A$3:$D$11</definedName>
    <definedName name="_xlnm.Print_Area" localSheetId="2">Заявления!$A$1:$D$10</definedName>
    <definedName name="_xlnm.Print_Area" localSheetId="1">'Исковые заявления'!$A$1:$H$9</definedName>
    <definedName name="_xlnm.Print_Area" localSheetId="4">Ходатайства!$A$1:$C$6</definedName>
  </definedNames>
  <calcPr calcId="144525"/>
</workbook>
</file>

<file path=xl/calcChain.xml><?xml version="1.0" encoding="utf-8"?>
<calcChain xmlns="http://schemas.openxmlformats.org/spreadsheetml/2006/main">
  <c r="B49" i="1" l="1"/>
  <c r="B48" i="1"/>
  <c r="B47" i="1"/>
  <c r="B46" i="1"/>
  <c r="F8" i="1"/>
  <c r="H8" i="1"/>
  <c r="G8" i="1"/>
  <c r="F7" i="1"/>
  <c r="H7" i="1"/>
  <c r="G7" i="1"/>
  <c r="F6" i="1"/>
  <c r="G6" i="1"/>
  <c r="B32" i="1"/>
  <c r="B35" i="1"/>
  <c r="F5" i="1"/>
  <c r="G5" i="1"/>
  <c r="B23" i="1"/>
  <c r="B26" i="1"/>
  <c r="B24" i="1"/>
  <c r="B25" i="1"/>
  <c r="H5" i="1"/>
  <c r="B12" i="1"/>
  <c r="F4" i="1"/>
  <c r="H4" i="1"/>
  <c r="D4" i="5"/>
  <c r="C5" i="4"/>
  <c r="C4" i="4"/>
  <c r="D6" i="3"/>
  <c r="D9" i="2"/>
  <c r="D5" i="2"/>
  <c r="D4" i="2"/>
  <c r="B33" i="1"/>
  <c r="B34" i="1"/>
  <c r="H6" i="1"/>
  <c r="C14" i="1"/>
  <c r="D14" i="1"/>
  <c r="C15" i="1"/>
  <c r="E15" i="1"/>
  <c r="D15" i="1"/>
  <c r="C13" i="1"/>
  <c r="B15" i="1"/>
  <c r="G4" i="1"/>
  <c r="C42" i="1"/>
  <c r="D42" i="1"/>
  <c r="B40" i="1"/>
  <c r="C41" i="1"/>
  <c r="C43" i="1"/>
  <c r="E43" i="1"/>
  <c r="B43" i="1"/>
  <c r="B42" i="1"/>
  <c r="B41" i="1"/>
  <c r="D12" i="1"/>
  <c r="D13" i="1"/>
  <c r="D10" i="3"/>
  <c r="D9" i="3"/>
  <c r="D8" i="3"/>
  <c r="D7" i="3"/>
  <c r="D8" i="2"/>
  <c r="D7" i="2"/>
  <c r="D6" i="2"/>
  <c r="D43" i="1"/>
  <c r="D40" i="1"/>
  <c r="D41" i="1"/>
  <c r="B14" i="1"/>
  <c r="B13" i="1"/>
</calcChain>
</file>

<file path=xl/comments1.xml><?xml version="1.0" encoding="utf-8"?>
<comments xmlns="http://schemas.openxmlformats.org/spreadsheetml/2006/main">
  <authors>
    <author>Редакция ИПА "Регистр"</author>
    <author>Редакция ЮСИАС</author>
  </authors>
  <commentList>
    <comment ref="F3" authorId="0">
      <text>
        <r>
          <rPr>
            <b/>
            <sz val="8"/>
            <color indexed="81"/>
            <rFont val="Tahoma"/>
            <charset val="204"/>
          </rPr>
          <t>Редакция ИПА "Регистр":</t>
        </r>
        <r>
          <rPr>
            <sz val="8"/>
            <color indexed="81"/>
            <rFont val="Tahoma"/>
            <charset val="204"/>
          </rPr>
          <t xml:space="preserve">
Сумма государственной пошлины рассчитывается согласно ставкам указанным в пунктах 1, 2, 3, 4, 6 приложения 15 к Налоговому кодексу Республики Беларусь.</t>
        </r>
      </text>
    </comment>
    <comment ref="G3" authorId="0">
      <text>
        <r>
          <rPr>
            <b/>
            <sz val="8"/>
            <color indexed="81"/>
            <rFont val="Tahoma"/>
            <charset val="204"/>
          </rPr>
          <t>Редакция ИПА "Регистр":</t>
        </r>
        <r>
          <rPr>
            <sz val="8"/>
            <color indexed="81"/>
            <rFont val="Tahoma"/>
            <charset val="204"/>
          </rPr>
          <t xml:space="preserve">
Согласно подпункту 4.2.5 пункта 4 статьи 292 Налогового кодекса Республики Беларусь.</t>
        </r>
      </text>
    </comment>
    <comment ref="H3" authorId="0">
      <text>
        <r>
          <rPr>
            <b/>
            <sz val="8"/>
            <color indexed="81"/>
            <rFont val="Tahoma"/>
            <charset val="204"/>
          </rPr>
          <t>Редакция ИПА "Регистр":</t>
        </r>
        <r>
          <rPr>
            <sz val="8"/>
            <color indexed="81"/>
            <rFont val="Tahoma"/>
            <charset val="204"/>
          </rPr>
          <t xml:space="preserve">
Согласно подпункту 4.3 пункта 4 статьи 292 Налогового кодекса Республики Беларусь.</t>
        </r>
      </text>
    </comment>
    <comment ref="C4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Выберите из списка тип обращения, жалобы.</t>
        </r>
      </text>
    </comment>
    <comment ref="E4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Введите сумму иска в бел. руб.</t>
        </r>
      </text>
    </comment>
    <comment ref="B5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Выберите из списка истца.</t>
        </r>
      </text>
    </comment>
    <comment ref="C5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Выберите из списка тип обращения, жалобы.</t>
        </r>
      </text>
    </comment>
    <comment ref="D5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Выберите из списка суд первой инстанции.</t>
        </r>
      </text>
    </comment>
    <comment ref="C6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Выберите из списка тип обращения, жалобы.</t>
        </r>
      </text>
    </comment>
    <comment ref="D6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Выберите из списка суд первой инстанции.</t>
        </r>
      </text>
    </comment>
    <comment ref="C7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Выберите из списка тип обращения, жалобы.</t>
        </r>
      </text>
    </comment>
    <comment ref="E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Редакция ИПА "Регистр":
</t>
        </r>
        <r>
          <rPr>
            <sz val="8"/>
            <color indexed="81"/>
            <rFont val="Tahoma"/>
            <family val="2"/>
            <charset val="204"/>
          </rPr>
          <t>Введите сумму иска в бел. руб.</t>
        </r>
      </text>
    </comment>
    <comment ref="C8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Выберите из списка тип обращения, жалобы.</t>
        </r>
      </text>
    </comment>
  </commentList>
</comments>
</file>

<file path=xl/comments2.xml><?xml version="1.0" encoding="utf-8"?>
<comments xmlns="http://schemas.openxmlformats.org/spreadsheetml/2006/main">
  <authors>
    <author>Редакция ИПА "Регистр"</author>
    <author>Редакция ЮСИАС</author>
  </authors>
  <commentList>
    <comment ref="D3" authorId="0">
      <text>
        <r>
          <rPr>
            <b/>
            <sz val="8"/>
            <color indexed="81"/>
            <rFont val="Tahoma"/>
            <charset val="204"/>
          </rPr>
          <t>Редакция ИПА "Регистр":</t>
        </r>
        <r>
          <rPr>
            <sz val="8"/>
            <color indexed="81"/>
            <rFont val="Tahoma"/>
            <charset val="204"/>
          </rPr>
          <t xml:space="preserve">
Сумма государственной пошлины рассчитывается согласно ставкам указанным в пунктах 5, 8, 9, 12, 14 приложения 15 к Налоговому кодексу Республики Беларусь.</t>
        </r>
      </text>
    </comment>
    <comment ref="C4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Введите сумму иска в бел. руб.</t>
        </r>
      </text>
    </comment>
  </commentList>
</comments>
</file>

<file path=xl/comments3.xml><?xml version="1.0" encoding="utf-8"?>
<comments xmlns="http://schemas.openxmlformats.org/spreadsheetml/2006/main">
  <authors>
    <author>Редакция ИПА "Регистр"</author>
    <author>Редакция ЮСИАС</author>
  </authors>
  <commentList>
    <comment ref="D5" authorId="0">
      <text>
        <r>
          <rPr>
            <b/>
            <sz val="8"/>
            <color indexed="81"/>
            <rFont val="Tahoma"/>
            <charset val="204"/>
          </rPr>
          <t>Редакция ИПА "Регистр":</t>
        </r>
        <r>
          <rPr>
            <sz val="8"/>
            <color indexed="81"/>
            <rFont val="Tahoma"/>
            <charset val="204"/>
          </rPr>
          <t xml:space="preserve">
Сумма государственной пошлины рассчитывается согласно ставкам указанным в пунктах 7, 10, 15 приложения 15 к Налоговому кодексу Республики Беларусь.</t>
        </r>
      </text>
    </comment>
    <comment ref="C6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Введите сумму штрафа в бел. руб.</t>
        </r>
      </text>
    </comment>
  </commentList>
</comments>
</file>

<file path=xl/comments4.xml><?xml version="1.0" encoding="utf-8"?>
<comments xmlns="http://schemas.openxmlformats.org/spreadsheetml/2006/main">
  <authors>
    <author>Редакция ИПА "Регистр"</author>
  </authors>
  <commentList>
    <comment ref="C3" authorId="0">
      <text>
        <r>
          <rPr>
            <b/>
            <sz val="8"/>
            <color indexed="81"/>
            <rFont val="Tahoma"/>
            <charset val="204"/>
          </rPr>
          <t>Редакция ИПА "Регистр":</t>
        </r>
        <r>
          <rPr>
            <sz val="8"/>
            <color indexed="81"/>
            <rFont val="Tahoma"/>
            <charset val="204"/>
          </rPr>
          <t xml:space="preserve">
Сумма государственной пошлины рассчитывается согласно ставкам указанным в пунктах 11, 13 приложения 15 к Налоговому кодексу Республики Беларусь.</t>
        </r>
      </text>
    </comment>
  </commentList>
</comments>
</file>

<file path=xl/comments5.xml><?xml version="1.0" encoding="utf-8"?>
<comments xmlns="http://schemas.openxmlformats.org/spreadsheetml/2006/main">
  <authors>
    <author>Редакция ИПА "Регистр"</author>
    <author>Редакция ЮСИАС</author>
  </authors>
  <commentList>
    <comment ref="D3" authorId="0">
      <text>
        <r>
          <rPr>
            <b/>
            <sz val="8"/>
            <color indexed="81"/>
            <rFont val="Tahoma"/>
            <charset val="204"/>
          </rPr>
          <t>Редакция ИПА "Регистр":</t>
        </r>
        <r>
          <rPr>
            <sz val="8"/>
            <color indexed="81"/>
            <rFont val="Tahoma"/>
            <charset val="204"/>
          </rPr>
          <t xml:space="preserve">
Сумма государственной пошлины рассчитывается согласно ставке указанной в пункте 16 приложения 15 к Налоговому кодексу Республики Беларусь.</t>
        </r>
      </text>
    </comment>
    <comment ref="C4" authorId="1">
      <text>
        <r>
          <rPr>
            <b/>
            <sz val="8"/>
            <color indexed="81"/>
            <rFont val="Tahoma"/>
            <family val="2"/>
            <charset val="204"/>
          </rPr>
          <t>Редакция ИПА "Регистр":</t>
        </r>
        <r>
          <rPr>
            <sz val="8"/>
            <color indexed="81"/>
            <rFont val="Tahoma"/>
            <family val="2"/>
            <charset val="204"/>
          </rPr>
          <t xml:space="preserve">
Введите количество страниц в документе.</t>
        </r>
      </text>
    </comment>
  </commentList>
</comments>
</file>

<file path=xl/sharedStrings.xml><?xml version="1.0" encoding="utf-8"?>
<sst xmlns="http://schemas.openxmlformats.org/spreadsheetml/2006/main" count="116" uniqueCount="59">
  <si>
    <t>Расчет государственной пошлины за рассмотрение исковых заявлений</t>
  </si>
  <si>
    <t>БВ</t>
  </si>
  <si>
    <t>Наименование документов и действий, за которые взимается государственная пошлина</t>
  </si>
  <si>
    <t>Истец в первой инстанции</t>
  </si>
  <si>
    <t>Тип обращения, жалобы</t>
  </si>
  <si>
    <t>Суд первой инстанции</t>
  </si>
  <si>
    <t>Цена иска,
бел. руб.</t>
  </si>
  <si>
    <t>Сумма государственной пошлины,
бел. руб.</t>
  </si>
  <si>
    <t>Возврат части государственной пошлины в случае, если сторонами заключено мировое соглашение по всем заявленным требованиям в целом, бел. руб.</t>
  </si>
  <si>
    <t>х</t>
  </si>
  <si>
    <t>обращение в первую инстанцию</t>
  </si>
  <si>
    <t>юридическое лицо</t>
  </si>
  <si>
    <t>экономические суды областей (г. Минска)</t>
  </si>
  <si>
    <t>Исковые заявления имущественного характера</t>
  </si>
  <si>
    <t>апелляционная жалоба</t>
  </si>
  <si>
    <t>кассационная жалоба</t>
  </si>
  <si>
    <t>Исковые заявления неимущественного характера</t>
  </si>
  <si>
    <t>ИП</t>
  </si>
  <si>
    <t>судебная коллегия по экономическим делам Верховного Суда Республики Беларусь</t>
  </si>
  <si>
    <t>Выберите "Экономические суды" в списке судов первой инстанции!</t>
  </si>
  <si>
    <t>Исковые заявления по спорам</t>
  </si>
  <si>
    <t xml:space="preserve">Исковые заявления юридических лиц и индивидуальных предпринимателей </t>
  </si>
  <si>
    <t>Расчет государственной пошлины за рассмотрение заявлений</t>
  </si>
  <si>
    <t>Заявление о возбуждении приказного производства</t>
  </si>
  <si>
    <t>x</t>
  </si>
  <si>
    <t>Заявление об установлении фактов, имеющих юридическое значение</t>
  </si>
  <si>
    <t>cудебная коллегия по экономическим делам Верховного Суда</t>
  </si>
  <si>
    <t>Заявление о признании и приведении в исполнение решения иностранного суда или иностранного арбитражного решения</t>
  </si>
  <si>
    <t>Цена иска, бел. руб.</t>
  </si>
  <si>
    <t>Сумма государственной пошлины, бел. руб.</t>
  </si>
  <si>
    <t>Наименование действий, за которые взимается государственная пошлина</t>
  </si>
  <si>
    <t>Постановление</t>
  </si>
  <si>
    <t>наложение штрафа</t>
  </si>
  <si>
    <t>иное административное взыскание</t>
  </si>
  <si>
    <t>Рассмотрение иных жалоб, не указанных выше</t>
  </si>
  <si>
    <t xml:space="preserve"> Расчет государственной пошлины за рассмотрение жалоб </t>
  </si>
  <si>
    <t>Размер штрафа,
бел. руб.</t>
  </si>
  <si>
    <t>Ставки государственной пошлины</t>
  </si>
  <si>
    <t>10 базовых величин</t>
  </si>
  <si>
    <t>Количество страниц в документе</t>
  </si>
  <si>
    <t>0,2 базовой величины и, кроме того, 0,03 базовой величины за каждую изготовленную страницу</t>
  </si>
  <si>
    <t>Исковые заявления по спору о качестве поставленного товара</t>
  </si>
  <si>
    <t>Исковые заявления (заявления) неимущественного характера, в том числе заявления по хозяйственным (экономическим) спорам и иным делам, возникающим из административных и иных публичных правоотношений неимущественного характера, жалобы на ответ на обращение юридического лица, индивидуального предпринимателя или физического лица, жалобы на постановление, действие (бездействие) судебного исполнителя</t>
  </si>
  <si>
    <t>физическое лицо</t>
  </si>
  <si>
    <t>Исковые заявления по спорам, связанным с заключением, изменением или расторжением договора, о признании договора незаключенным, о признании сделки недействительной, об установлении факта ничтожности сделки</t>
  </si>
  <si>
    <t>Исковые заявления о привлечении к субсидиарной ответственности по долгам юридического лица</t>
  </si>
  <si>
    <t>надзорная жалоба</t>
  </si>
  <si>
    <t>Возврат части государственной пошлины в случае достижения примирения в примирительной процедуре по всем требованиям, бел. руб.</t>
  </si>
  <si>
    <t>Заявление о признании юридического лица или индивидуального предпринимателя экономически несостоятельным (банкротом), подаваемого кредитором</t>
  </si>
  <si>
    <t>Заявление о выдаче исполнительного документа на принудительное исполнение решения третейского суда, международного арбитражного (третейского) суда, иного постоянного арбитражного органа, медиативного соглашения</t>
  </si>
  <si>
    <t>Жалоба на постановление по делу об административном правонарушении</t>
  </si>
  <si>
    <t>не связанное с наложением административного взыскания, в том числе о прекращении дела об административном правонарушении</t>
  </si>
  <si>
    <t>Жалоба на нотариальные действия или отказ в их совершении</t>
  </si>
  <si>
    <t xml:space="preserve"> Расчет государственной пошлины за рассмотрение ходатайств</t>
  </si>
  <si>
    <t>Об отмене решения третейского суда, международного арбитражного (третейского) суда, находящегося на территории Республики Беларусь, иного постоянного арбитражного органа</t>
  </si>
  <si>
    <t>Об обеспечении иска, рассматриваемого международным арбитражным (третейским) судом, третейским судом</t>
  </si>
  <si>
    <t xml:space="preserve"> Расчет государственной пошлины за выдачу судом дубликатов, копий документов</t>
  </si>
  <si>
    <t>Выдача судом дубликатов, копий документов</t>
  </si>
  <si>
    <r>
      <t>Для расчета государственной пошлины  за рассмотрение жалобы:
- апелляционной, кассационной, надзорной;
- на ответ на обращение юрлица (ИП) или физического лица;
- на постановление, действие (бездействие) судебного исполнителя,</t>
    </r>
    <r>
      <rPr>
        <b/>
        <i/>
        <sz val="10"/>
        <rFont val="Times New Roman"/>
        <family val="1"/>
        <charset val="204"/>
      </rPr>
      <t xml:space="preserve">
перейдите на лист "Исковые заявления".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</si>
</sst>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.0"/>
  </numFmts>
  <fonts count="16" x14ac:knownFonts="1">
    <font>
      <sz val="10"/>
      <name val="Times New Roman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  <font>
      <sz val="8"/>
      <name val="Times New Roman"/>
      <charset val="204"/>
    </font>
    <font>
      <sz val="11"/>
      <name val="Times New Roman"/>
      <family val="1"/>
      <charset val="204"/>
    </font>
    <font>
      <sz val="10"/>
      <name val="Times New Roman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43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4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3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43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Protection="1">
      <protection locked="0"/>
    </xf>
    <xf numFmtId="43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43" fontId="2" fillId="2" borderId="0" xfId="0" applyNumberFormat="1" applyFont="1" applyFill="1" applyBorder="1" applyAlignment="1" applyProtection="1">
      <alignment horizontal="center" vertical="center"/>
      <protection locked="0"/>
    </xf>
    <xf numFmtId="43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43" fontId="2" fillId="2" borderId="12" xfId="0" applyNumberFormat="1" applyFont="1" applyFill="1" applyBorder="1" applyAlignment="1" applyProtection="1">
      <alignment horizontal="center" vertical="center"/>
      <protection locked="0"/>
    </xf>
    <xf numFmtId="43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43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43" fontId="2" fillId="2" borderId="7" xfId="0" applyNumberFormat="1" applyFont="1" applyFill="1" applyBorder="1" applyAlignment="1" applyProtection="1">
      <alignment horizontal="left" vertical="center"/>
      <protection locked="0"/>
    </xf>
    <xf numFmtId="43" fontId="2" fillId="2" borderId="0" xfId="0" applyNumberFormat="1" applyFont="1" applyFill="1" applyBorder="1" applyAlignment="1" applyProtection="1">
      <alignment horizontal="left" vertical="center"/>
      <protection locked="0"/>
    </xf>
    <xf numFmtId="43" fontId="5" fillId="4" borderId="2" xfId="0" quotePrefix="1" applyNumberFormat="1" applyFont="1" applyFill="1" applyBorder="1" applyAlignment="1" applyProtection="1">
      <alignment horizontal="center" vertical="center" wrapText="1"/>
      <protection hidden="1"/>
    </xf>
    <xf numFmtId="43" fontId="5" fillId="4" borderId="2" xfId="0" applyNumberFormat="1" applyFont="1" applyFill="1" applyBorder="1" applyAlignment="1" applyProtection="1">
      <alignment horizontal="center" vertical="center" shrinkToFit="1"/>
      <protection hidden="1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43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protection locked="0"/>
    </xf>
    <xf numFmtId="0" fontId="12" fillId="2" borderId="0" xfId="0" applyFont="1" applyFill="1" applyProtection="1">
      <protection locked="0"/>
    </xf>
    <xf numFmtId="43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43" fontId="5" fillId="4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2" fillId="0" borderId="14" xfId="0" applyFont="1" applyFill="1" applyBorder="1" applyAlignment="1" applyProtection="1">
      <alignment vertical="center" wrapText="1"/>
      <protection locked="0"/>
    </xf>
    <xf numFmtId="43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43" fontId="2" fillId="2" borderId="10" xfId="0" applyNumberFormat="1" applyFont="1" applyFill="1" applyBorder="1" applyAlignment="1" applyProtection="1">
      <alignment horizontal="center" vertical="center"/>
      <protection locked="0"/>
    </xf>
    <xf numFmtId="43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114300</xdr:colOff>
          <xdr:row>51</xdr:row>
          <xdr:rowOff>133350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  <pageSetUpPr autoPageBreaks="0" fitToPage="1"/>
  </sheetPr>
  <dimension ref="A1"/>
  <sheetViews>
    <sheetView showGridLines="0" tabSelected="1" workbookViewId="0">
      <selection activeCell="L1" sqref="L1"/>
    </sheetView>
  </sheetViews>
  <sheetFormatPr defaultRowHeight="12.75" x14ac:dyDescent="0.2"/>
  <sheetData/>
  <phoneticPr fontId="11" type="noConversion"/>
  <pageMargins left="0.59055118110236227" right="0.39370078740157483" top="0.39370078740157483" bottom="0.39370078740157483" header="0.51181102362204722" footer="0.51181102362204722"/>
  <pageSetup paperSize="9" scale="92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1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114300</xdr:colOff>
                <xdr:row>51</xdr:row>
                <xdr:rowOff>133350</xdr:rowOff>
              </to>
            </anchor>
          </objectPr>
        </oleObject>
      </mc:Choice>
      <mc:Fallback>
        <oleObject progId="Word.Document.8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P133"/>
  <sheetViews>
    <sheetView showGridLines="0" workbookViewId="0">
      <selection activeCell="J1" sqref="J1"/>
    </sheetView>
  </sheetViews>
  <sheetFormatPr defaultRowHeight="12.75" x14ac:dyDescent="0.2"/>
  <cols>
    <col min="1" max="1" width="57.6640625" style="40" customWidth="1"/>
    <col min="2" max="3" width="15" style="40" customWidth="1"/>
    <col min="4" max="4" width="16.6640625" style="40" customWidth="1"/>
    <col min="5" max="5" width="18.33203125" style="40" customWidth="1"/>
    <col min="6" max="6" width="17.5" style="40" customWidth="1"/>
    <col min="7" max="7" width="22" style="40" customWidth="1"/>
    <col min="8" max="8" width="23.6640625" style="40" customWidth="1"/>
    <col min="9" max="42" width="9.33203125" style="6"/>
    <col min="43" max="16384" width="9.33203125" style="40"/>
  </cols>
  <sheetData>
    <row r="1" spans="1:10" ht="13.5" customHeight="1" thickBo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" t="s">
        <v>1</v>
      </c>
      <c r="J1" s="1">
        <v>27</v>
      </c>
    </row>
    <row r="2" spans="1:10" x14ac:dyDescent="0.2">
      <c r="A2" s="58"/>
      <c r="B2" s="58"/>
      <c r="C2" s="58"/>
      <c r="D2" s="58"/>
      <c r="E2" s="58"/>
      <c r="F2" s="58"/>
      <c r="G2" s="58"/>
      <c r="H2" s="58"/>
    </row>
    <row r="3" spans="1:10" ht="87" customHeight="1" x14ac:dyDescent="0.2">
      <c r="A3" s="7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7" t="s">
        <v>7</v>
      </c>
      <c r="G3" s="10" t="s">
        <v>47</v>
      </c>
      <c r="H3" s="10" t="s">
        <v>8</v>
      </c>
    </row>
    <row r="4" spans="1:10" ht="39" customHeight="1" x14ac:dyDescent="0.2">
      <c r="A4" s="11" t="s">
        <v>13</v>
      </c>
      <c r="B4" s="12" t="s">
        <v>9</v>
      </c>
      <c r="C4" s="2"/>
      <c r="D4" s="12" t="s">
        <v>9</v>
      </c>
      <c r="E4" s="3"/>
      <c r="F4" s="4" t="str">
        <f>IF(C4="","",VLOOKUP(C4,A12:B15,2,0))</f>
        <v/>
      </c>
      <c r="G4" s="36">
        <f>IF(OR(F4="",C4=A15),0,F4/2)</f>
        <v>0</v>
      </c>
      <c r="H4" s="36">
        <f>IF(F4="",0,F4/4)</f>
        <v>0</v>
      </c>
    </row>
    <row r="5" spans="1:10" ht="87.75" customHeight="1" x14ac:dyDescent="0.2">
      <c r="A5" s="11" t="s">
        <v>42</v>
      </c>
      <c r="B5" s="2"/>
      <c r="C5" s="2"/>
      <c r="D5" s="2"/>
      <c r="E5" s="13" t="s">
        <v>9</v>
      </c>
      <c r="F5" s="4" t="str">
        <f>IF(B5="","",IF(D5="","",IF(C5="","",VLOOKUP(C5,A23:B27,2,0))))</f>
        <v/>
      </c>
      <c r="G5" s="36">
        <f>IF(OR(C5=A26,F5=""),0,F5/2)</f>
        <v>0</v>
      </c>
      <c r="H5" s="36">
        <f>IF(F5="",0,F5/4)</f>
        <v>0</v>
      </c>
    </row>
    <row r="6" spans="1:10" ht="62.25" customHeight="1" x14ac:dyDescent="0.2">
      <c r="A6" s="14" t="s">
        <v>44</v>
      </c>
      <c r="B6" s="12" t="s">
        <v>9</v>
      </c>
      <c r="C6" s="2"/>
      <c r="D6" s="2"/>
      <c r="E6" s="13" t="s">
        <v>9</v>
      </c>
      <c r="F6" s="4" t="str">
        <f>IF(D6="","",IF(C6="","",VLOOKUP(C6,A32:B35,2,0)))</f>
        <v/>
      </c>
      <c r="G6" s="36">
        <f>IF(OR(C6=A43,F6=""),0,F6/2)</f>
        <v>0</v>
      </c>
      <c r="H6" s="36">
        <f>IF(F6="",0,F6/4)</f>
        <v>0</v>
      </c>
    </row>
    <row r="7" spans="1:10" ht="37.5" customHeight="1" x14ac:dyDescent="0.2">
      <c r="A7" s="14" t="s">
        <v>41</v>
      </c>
      <c r="B7" s="12" t="s">
        <v>9</v>
      </c>
      <c r="C7" s="2"/>
      <c r="D7" s="12" t="s">
        <v>9</v>
      </c>
      <c r="E7" s="3"/>
      <c r="F7" s="4" t="str">
        <f>IF(C7="","",VLOOKUP(C7,A40:B43,2,0)*80%)</f>
        <v/>
      </c>
      <c r="G7" s="36">
        <f>IF(OR(C7=A43,F7=""),0,F7/2)</f>
        <v>0</v>
      </c>
      <c r="H7" s="36">
        <f>IF(F7="",0,F7/4)</f>
        <v>0</v>
      </c>
    </row>
    <row r="8" spans="1:10" ht="37.5" customHeight="1" x14ac:dyDescent="0.2">
      <c r="A8" s="14" t="s">
        <v>45</v>
      </c>
      <c r="B8" s="12" t="s">
        <v>9</v>
      </c>
      <c r="C8" s="2"/>
      <c r="D8" s="12" t="s">
        <v>9</v>
      </c>
      <c r="E8" s="13" t="s">
        <v>9</v>
      </c>
      <c r="F8" s="4" t="str">
        <f>IF(C8="","",VLOOKUP(C8,A46:B49,2,0))</f>
        <v/>
      </c>
      <c r="G8" s="36">
        <f>IF(OR(C8=A49,F8=""),0,F8/2)</f>
        <v>0</v>
      </c>
      <c r="H8" s="36">
        <f>IF(F8="",0,F8/4)</f>
        <v>0</v>
      </c>
    </row>
    <row r="9" spans="1:10" x14ac:dyDescent="0.2">
      <c r="A9" s="15"/>
      <c r="B9" s="16"/>
      <c r="C9" s="16"/>
      <c r="D9" s="16"/>
      <c r="E9" s="16"/>
      <c r="F9" s="16"/>
      <c r="G9" s="16"/>
      <c r="H9" s="16"/>
      <c r="I9" s="17"/>
      <c r="J9" s="17"/>
    </row>
    <row r="10" spans="1:10" x14ac:dyDescent="0.2">
      <c r="A10" s="6"/>
      <c r="B10" s="17"/>
      <c r="C10" s="17"/>
      <c r="D10" s="17"/>
      <c r="E10" s="17"/>
      <c r="F10" s="17"/>
      <c r="G10" s="17"/>
      <c r="H10" s="17"/>
      <c r="I10" s="17"/>
      <c r="J10" s="17"/>
    </row>
    <row r="11" spans="1:10" ht="13.5" hidden="1" thickBot="1" x14ac:dyDescent="0.25">
      <c r="A11" s="59" t="s">
        <v>13</v>
      </c>
      <c r="B11" s="59"/>
      <c r="C11" s="17"/>
      <c r="D11" s="17"/>
      <c r="E11" s="17"/>
      <c r="F11" s="17"/>
      <c r="G11" s="17"/>
      <c r="H11" s="17"/>
      <c r="I11" s="17"/>
      <c r="J11" s="17"/>
    </row>
    <row r="12" spans="1:10" hidden="1" x14ac:dyDescent="0.2">
      <c r="A12" s="18" t="s">
        <v>10</v>
      </c>
      <c r="B12" s="19">
        <f>IF(E4=0,0,IF(E4&lt;C13,D12,IF(AND(E4&gt;=C13,E4&lt;=C14),D13,IF(AND(E4&gt;=C14,E4&lt;=C15),D14,E15))))</f>
        <v>0</v>
      </c>
      <c r="C12" s="20"/>
      <c r="D12" s="21">
        <f>J1*25</f>
        <v>675</v>
      </c>
      <c r="E12" s="22"/>
      <c r="F12" s="17"/>
      <c r="G12" s="17"/>
      <c r="H12" s="17"/>
      <c r="I12" s="17"/>
      <c r="J12" s="17"/>
    </row>
    <row r="13" spans="1:10" hidden="1" x14ac:dyDescent="0.2">
      <c r="A13" s="23" t="s">
        <v>14</v>
      </c>
      <c r="B13" s="24">
        <f>B12*40%</f>
        <v>0</v>
      </c>
      <c r="C13" s="25">
        <f>J1*100</f>
        <v>2700</v>
      </c>
      <c r="D13" s="25">
        <f>IF((E4*5/100)&lt;D12,D12,E4*5/100)</f>
        <v>675</v>
      </c>
      <c r="E13" s="26"/>
      <c r="F13" s="17"/>
      <c r="G13" s="17"/>
      <c r="H13" s="17"/>
      <c r="I13" s="17"/>
      <c r="J13" s="17"/>
    </row>
    <row r="14" spans="1:10" hidden="1" x14ac:dyDescent="0.2">
      <c r="A14" s="23" t="s">
        <v>15</v>
      </c>
      <c r="B14" s="24">
        <f>B12*80%</f>
        <v>0</v>
      </c>
      <c r="C14" s="25">
        <f>J1*1000</f>
        <v>27000</v>
      </c>
      <c r="D14" s="25">
        <f>(C14*5/100)+(E4-C14)*3/100</f>
        <v>540</v>
      </c>
      <c r="E14" s="26"/>
      <c r="F14" s="17"/>
      <c r="G14" s="17"/>
      <c r="H14" s="17"/>
      <c r="I14" s="17"/>
      <c r="J14" s="17"/>
    </row>
    <row r="15" spans="1:10" ht="13.5" hidden="1" thickBot="1" x14ac:dyDescent="0.25">
      <c r="A15" s="27" t="s">
        <v>46</v>
      </c>
      <c r="B15" s="28">
        <f>B12*80%</f>
        <v>0</v>
      </c>
      <c r="C15" s="29">
        <f>J1*10000</f>
        <v>270000</v>
      </c>
      <c r="D15" s="29">
        <f>C14*5/100+(C15-C14)*3/100</f>
        <v>8640</v>
      </c>
      <c r="E15" s="30">
        <f>IF(E4&gt;C15,IF((E4*1/100)&lt;D15,D15,E4*1/100),D14)</f>
        <v>540</v>
      </c>
      <c r="F15" s="17"/>
      <c r="G15" s="17"/>
      <c r="H15" s="17"/>
      <c r="I15" s="17"/>
      <c r="J15" s="17"/>
    </row>
    <row r="16" spans="1:10" hidden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13.5" hidden="1" thickBot="1" x14ac:dyDescent="0.25">
      <c r="A17" s="31" t="s">
        <v>16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0" hidden="1" x14ac:dyDescent="0.2">
      <c r="A18" s="18" t="s">
        <v>11</v>
      </c>
      <c r="B18" s="20"/>
      <c r="C18" s="20"/>
      <c r="D18" s="20"/>
      <c r="E18" s="22"/>
      <c r="F18" s="17"/>
      <c r="G18" s="17"/>
      <c r="H18" s="17"/>
      <c r="I18" s="17"/>
      <c r="J18" s="17"/>
    </row>
    <row r="19" spans="1:10" hidden="1" x14ac:dyDescent="0.2">
      <c r="A19" s="23" t="s">
        <v>17</v>
      </c>
      <c r="B19" s="17"/>
      <c r="C19" s="17"/>
      <c r="D19" s="17"/>
      <c r="E19" s="26"/>
      <c r="F19" s="17"/>
      <c r="G19" s="17"/>
      <c r="H19" s="17"/>
      <c r="I19" s="17"/>
      <c r="J19" s="17"/>
    </row>
    <row r="20" spans="1:10" hidden="1" x14ac:dyDescent="0.2">
      <c r="A20" s="23" t="s">
        <v>43</v>
      </c>
      <c r="B20" s="17"/>
      <c r="C20" s="17"/>
      <c r="D20" s="17"/>
      <c r="E20" s="26"/>
      <c r="F20" s="17"/>
      <c r="G20" s="17"/>
      <c r="H20" s="17"/>
      <c r="I20" s="17"/>
      <c r="J20" s="17"/>
    </row>
    <row r="21" spans="1:10" hidden="1" x14ac:dyDescent="0.2">
      <c r="A21" s="23" t="s">
        <v>18</v>
      </c>
      <c r="B21" s="17"/>
      <c r="C21" s="17"/>
      <c r="D21" s="17"/>
      <c r="E21" s="26"/>
      <c r="F21" s="17"/>
      <c r="G21" s="17"/>
      <c r="H21" s="17"/>
      <c r="I21" s="17"/>
      <c r="J21" s="17"/>
    </row>
    <row r="22" spans="1:10" hidden="1" x14ac:dyDescent="0.2">
      <c r="A22" s="23" t="s">
        <v>12</v>
      </c>
      <c r="B22" s="17"/>
      <c r="C22" s="17"/>
      <c r="D22" s="17"/>
      <c r="E22" s="26"/>
      <c r="F22" s="17"/>
      <c r="G22" s="17"/>
      <c r="H22" s="17"/>
      <c r="I22" s="17"/>
      <c r="J22" s="17"/>
    </row>
    <row r="23" spans="1:10" hidden="1" x14ac:dyDescent="0.2">
      <c r="A23" s="23" t="s">
        <v>10</v>
      </c>
      <c r="B23" s="25">
        <f>IF(B5=A18,IF(D5=A21,50*J1,20*J1),IF(B5=A19,10*J1,5*J1))</f>
        <v>135</v>
      </c>
      <c r="C23" s="17"/>
      <c r="D23" s="17"/>
      <c r="E23" s="26"/>
      <c r="F23" s="17"/>
      <c r="G23" s="17"/>
      <c r="H23" s="17"/>
      <c r="I23" s="17"/>
      <c r="J23" s="17"/>
    </row>
    <row r="24" spans="1:10" ht="12.75" hidden="1" customHeight="1" x14ac:dyDescent="0.2">
      <c r="A24" s="23" t="s">
        <v>14</v>
      </c>
      <c r="B24" s="25" t="str">
        <f>IF(D5=A22,B23*40%,A29)</f>
        <v>Выберите "Экономические суды" в списке судов первой инстанции!</v>
      </c>
      <c r="C24" s="17"/>
      <c r="D24" s="17"/>
      <c r="E24" s="26"/>
      <c r="F24" s="17"/>
      <c r="G24" s="17"/>
      <c r="H24" s="17"/>
      <c r="I24" s="17"/>
      <c r="J24" s="17"/>
    </row>
    <row r="25" spans="1:10" hidden="1" x14ac:dyDescent="0.2">
      <c r="A25" s="23" t="s">
        <v>15</v>
      </c>
      <c r="B25" s="25">
        <f>B23*80%</f>
        <v>108</v>
      </c>
      <c r="C25" s="17"/>
      <c r="D25" s="17"/>
      <c r="E25" s="26"/>
      <c r="F25" s="17"/>
      <c r="G25" s="17"/>
      <c r="H25" s="17"/>
      <c r="I25" s="17"/>
      <c r="J25" s="17"/>
    </row>
    <row r="26" spans="1:10" hidden="1" x14ac:dyDescent="0.2">
      <c r="A26" s="23" t="s">
        <v>46</v>
      </c>
      <c r="B26" s="25">
        <f>IF(C5=A26,B23*80%,0)</f>
        <v>0</v>
      </c>
      <c r="C26" s="17"/>
      <c r="D26" s="17"/>
      <c r="E26" s="26"/>
      <c r="F26" s="17"/>
      <c r="G26" s="17"/>
      <c r="H26" s="17"/>
      <c r="I26" s="17"/>
      <c r="J26" s="17"/>
    </row>
    <row r="27" spans="1:10" ht="13.5" hidden="1" thickBot="1" x14ac:dyDescent="0.25">
      <c r="A27" s="27"/>
      <c r="B27" s="29"/>
      <c r="C27" s="32"/>
      <c r="D27" s="32"/>
      <c r="E27" s="33"/>
      <c r="F27" s="17"/>
      <c r="G27" s="17"/>
      <c r="H27" s="17"/>
      <c r="I27" s="17"/>
      <c r="J27" s="17"/>
    </row>
    <row r="28" spans="1:10" hidden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hidden="1" x14ac:dyDescent="0.2">
      <c r="A29" s="17" t="s">
        <v>19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idden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3.5" hidden="1" thickBot="1" x14ac:dyDescent="0.25">
      <c r="A31" s="31" t="s">
        <v>20</v>
      </c>
      <c r="B31" s="17"/>
      <c r="C31" s="17"/>
      <c r="D31" s="17"/>
      <c r="E31" s="17"/>
      <c r="F31" s="17"/>
      <c r="G31" s="17"/>
      <c r="H31" s="17"/>
      <c r="I31" s="17"/>
      <c r="J31" s="17"/>
    </row>
    <row r="32" spans="1:10" hidden="1" x14ac:dyDescent="0.2">
      <c r="A32" s="18" t="s">
        <v>10</v>
      </c>
      <c r="B32" s="34">
        <f>IF(D6=A36,50*J1,20*J1)</f>
        <v>540</v>
      </c>
      <c r="C32" s="20"/>
      <c r="D32" s="20"/>
      <c r="E32" s="22"/>
      <c r="F32" s="17"/>
      <c r="G32" s="17"/>
      <c r="H32" s="17"/>
      <c r="I32" s="17"/>
      <c r="J32" s="17"/>
    </row>
    <row r="33" spans="1:10" hidden="1" x14ac:dyDescent="0.2">
      <c r="A33" s="23" t="s">
        <v>14</v>
      </c>
      <c r="B33" s="35" t="str">
        <f>IF(D6=A37,B32*40%,A29)</f>
        <v>Выберите "Экономические суды" в списке судов первой инстанции!</v>
      </c>
      <c r="C33" s="17"/>
      <c r="D33" s="17"/>
      <c r="E33" s="26"/>
      <c r="F33" s="17"/>
      <c r="G33" s="17"/>
      <c r="H33" s="17"/>
      <c r="I33" s="17"/>
      <c r="J33" s="17"/>
    </row>
    <row r="34" spans="1:10" hidden="1" x14ac:dyDescent="0.2">
      <c r="A34" s="23" t="s">
        <v>15</v>
      </c>
      <c r="B34" s="35">
        <f>B32*80%</f>
        <v>432</v>
      </c>
      <c r="C34" s="17"/>
      <c r="D34" s="17"/>
      <c r="E34" s="26"/>
      <c r="F34" s="17"/>
      <c r="G34" s="17"/>
      <c r="H34" s="17"/>
      <c r="I34" s="17"/>
      <c r="J34" s="17"/>
    </row>
    <row r="35" spans="1:10" hidden="1" x14ac:dyDescent="0.2">
      <c r="A35" s="23" t="s">
        <v>46</v>
      </c>
      <c r="B35" s="35">
        <f>B32*80%</f>
        <v>432</v>
      </c>
      <c r="C35" s="17"/>
      <c r="D35" s="17"/>
      <c r="E35" s="26"/>
      <c r="F35" s="17"/>
      <c r="G35" s="17"/>
      <c r="H35" s="17"/>
      <c r="I35" s="17"/>
      <c r="J35" s="17"/>
    </row>
    <row r="36" spans="1:10" hidden="1" x14ac:dyDescent="0.2">
      <c r="A36" s="23" t="s">
        <v>18</v>
      </c>
      <c r="B36" s="17"/>
      <c r="C36" s="17"/>
      <c r="D36" s="17"/>
      <c r="E36" s="26"/>
      <c r="F36" s="17"/>
      <c r="G36" s="17"/>
      <c r="H36" s="17"/>
      <c r="I36" s="17"/>
      <c r="J36" s="17"/>
    </row>
    <row r="37" spans="1:10" ht="13.5" hidden="1" thickBot="1" x14ac:dyDescent="0.25">
      <c r="A37" s="27" t="s">
        <v>12</v>
      </c>
      <c r="B37" s="32"/>
      <c r="C37" s="32"/>
      <c r="D37" s="32"/>
      <c r="E37" s="33"/>
      <c r="F37" s="17"/>
      <c r="G37" s="17"/>
      <c r="H37" s="17"/>
      <c r="I37" s="17"/>
      <c r="J37" s="17"/>
    </row>
    <row r="38" spans="1:10" hidden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ht="13.5" hidden="1" thickBot="1" x14ac:dyDescent="0.25">
      <c r="A39" s="31" t="s">
        <v>21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hidden="1" x14ac:dyDescent="0.2">
      <c r="A40" s="18" t="s">
        <v>10</v>
      </c>
      <c r="B40" s="19">
        <f>IF(E7=0,0,IF(E7&lt;C41,D40,IF(AND(E7&gt;=C41,E7&lt;=C42),D41,IF(AND(E7&gt;=C42,E7&lt;=C43),D42,E43))))</f>
        <v>0</v>
      </c>
      <c r="C40" s="20"/>
      <c r="D40" s="21">
        <f>J1*25</f>
        <v>675</v>
      </c>
      <c r="E40" s="22"/>
      <c r="F40" s="17"/>
      <c r="G40" s="17"/>
      <c r="H40" s="17"/>
      <c r="I40" s="17"/>
      <c r="J40" s="17"/>
    </row>
    <row r="41" spans="1:10" hidden="1" x14ac:dyDescent="0.2">
      <c r="A41" s="23" t="s">
        <v>14</v>
      </c>
      <c r="B41" s="24">
        <f>B40*40%</f>
        <v>0</v>
      </c>
      <c r="C41" s="25">
        <f>J1*100</f>
        <v>2700</v>
      </c>
      <c r="D41" s="25">
        <f>IF((E7*5/100)&lt;D40,D40,E7*5/100)</f>
        <v>675</v>
      </c>
      <c r="E41" s="26"/>
      <c r="F41" s="17"/>
      <c r="G41" s="17"/>
      <c r="H41" s="17"/>
      <c r="I41" s="17"/>
      <c r="J41" s="17"/>
    </row>
    <row r="42" spans="1:10" hidden="1" x14ac:dyDescent="0.2">
      <c r="A42" s="23" t="s">
        <v>15</v>
      </c>
      <c r="B42" s="24">
        <f>B40*80%</f>
        <v>0</v>
      </c>
      <c r="C42" s="25">
        <f>J1*1000</f>
        <v>27000</v>
      </c>
      <c r="D42" s="25">
        <f>(C42*5/100)+(E7-C42)*3/100</f>
        <v>540</v>
      </c>
      <c r="E42" s="26"/>
      <c r="F42" s="17"/>
      <c r="G42" s="17"/>
      <c r="H42" s="17"/>
      <c r="I42" s="17"/>
      <c r="J42" s="17"/>
    </row>
    <row r="43" spans="1:10" ht="13.5" hidden="1" thickBot="1" x14ac:dyDescent="0.25">
      <c r="A43" s="27" t="s">
        <v>46</v>
      </c>
      <c r="B43" s="28">
        <f>B40*80%</f>
        <v>0</v>
      </c>
      <c r="C43" s="29">
        <f>J1*10000</f>
        <v>270000</v>
      </c>
      <c r="D43" s="29">
        <f>C42*5/100+(C43-C42)*3/100</f>
        <v>8640</v>
      </c>
      <c r="E43" s="30">
        <f>IF(E7&gt;C43,IF((E7*1/100)&lt;D43,D43,E7*1/100),D42)</f>
        <v>540</v>
      </c>
      <c r="F43" s="17"/>
      <c r="G43" s="17"/>
      <c r="H43" s="17"/>
      <c r="I43" s="17"/>
      <c r="J43" s="17"/>
    </row>
    <row r="44" spans="1:10" hidden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ht="13.5" hidden="1" thickBot="1" x14ac:dyDescent="0.25">
      <c r="A45" s="31" t="s">
        <v>45</v>
      </c>
      <c r="B45" s="17"/>
      <c r="C45" s="17"/>
      <c r="D45" s="17"/>
      <c r="E45" s="17"/>
      <c r="F45" s="17"/>
      <c r="G45" s="17"/>
      <c r="H45" s="17"/>
      <c r="I45" s="17"/>
      <c r="J45" s="17"/>
    </row>
    <row r="46" spans="1:10" hidden="1" x14ac:dyDescent="0.2">
      <c r="A46" s="18" t="s">
        <v>10</v>
      </c>
      <c r="B46" s="52">
        <f>25*J1</f>
        <v>675</v>
      </c>
      <c r="C46" s="17"/>
      <c r="D46" s="17"/>
      <c r="E46" s="17"/>
      <c r="F46" s="17"/>
      <c r="G46" s="17"/>
      <c r="H46" s="17"/>
      <c r="I46" s="17"/>
      <c r="J46" s="17"/>
    </row>
    <row r="47" spans="1:10" hidden="1" x14ac:dyDescent="0.2">
      <c r="A47" s="23" t="s">
        <v>14</v>
      </c>
      <c r="B47" s="53">
        <f>25*J1</f>
        <v>675</v>
      </c>
      <c r="C47" s="17"/>
      <c r="D47" s="17"/>
      <c r="E47" s="17"/>
      <c r="F47" s="17"/>
      <c r="G47" s="17"/>
      <c r="H47" s="17"/>
      <c r="I47" s="17"/>
      <c r="J47" s="17"/>
    </row>
    <row r="48" spans="1:10" hidden="1" x14ac:dyDescent="0.2">
      <c r="A48" s="23" t="s">
        <v>15</v>
      </c>
      <c r="B48" s="53">
        <f>25*J1</f>
        <v>675</v>
      </c>
      <c r="C48" s="6"/>
      <c r="D48" s="6"/>
      <c r="E48" s="6"/>
      <c r="F48" s="6"/>
      <c r="G48" s="6"/>
      <c r="H48" s="6"/>
    </row>
    <row r="49" spans="1:8" ht="13.5" hidden="1" thickBot="1" x14ac:dyDescent="0.25">
      <c r="A49" s="27" t="s">
        <v>46</v>
      </c>
      <c r="B49" s="54">
        <f>25*J1</f>
        <v>675</v>
      </c>
      <c r="C49" s="6"/>
      <c r="D49" s="6"/>
      <c r="E49" s="6"/>
      <c r="F49" s="6"/>
      <c r="G49" s="6"/>
      <c r="H49" s="6"/>
    </row>
    <row r="50" spans="1:8" hidden="1" x14ac:dyDescent="0.2">
      <c r="A50" s="6"/>
      <c r="B50" s="6"/>
      <c r="C50" s="6"/>
      <c r="D50" s="6"/>
      <c r="E50" s="6"/>
      <c r="F50" s="6"/>
      <c r="G50" s="6"/>
      <c r="H50" s="6"/>
    </row>
    <row r="51" spans="1:8" x14ac:dyDescent="0.2">
      <c r="A51" s="6"/>
      <c r="B51" s="6"/>
      <c r="C51" s="6"/>
      <c r="D51" s="6"/>
      <c r="E51" s="6"/>
      <c r="F51" s="6"/>
      <c r="G51" s="6"/>
      <c r="H51" s="6"/>
    </row>
    <row r="52" spans="1:8" x14ac:dyDescent="0.2">
      <c r="A52" s="6"/>
      <c r="B52" s="6"/>
      <c r="C52" s="6"/>
      <c r="D52" s="6"/>
      <c r="E52" s="6"/>
      <c r="F52" s="6"/>
      <c r="G52" s="6"/>
      <c r="H52" s="6"/>
    </row>
    <row r="53" spans="1:8" x14ac:dyDescent="0.2">
      <c r="A53" s="6"/>
      <c r="B53" s="6"/>
      <c r="C53" s="6"/>
      <c r="D53" s="6"/>
      <c r="E53" s="6"/>
      <c r="F53" s="6"/>
      <c r="G53" s="6"/>
      <c r="H53" s="6"/>
    </row>
    <row r="54" spans="1:8" x14ac:dyDescent="0.2">
      <c r="A54" s="6"/>
      <c r="B54" s="6"/>
      <c r="C54" s="6"/>
      <c r="D54" s="6"/>
      <c r="E54" s="6"/>
      <c r="F54" s="6"/>
      <c r="G54" s="6"/>
      <c r="H54" s="6"/>
    </row>
    <row r="55" spans="1:8" x14ac:dyDescent="0.2">
      <c r="A55" s="6"/>
      <c r="B55" s="6"/>
      <c r="C55" s="6"/>
      <c r="D55" s="6"/>
      <c r="E55" s="6"/>
      <c r="F55" s="6"/>
      <c r="G55" s="6"/>
      <c r="H55" s="6"/>
    </row>
    <row r="56" spans="1:8" x14ac:dyDescent="0.2">
      <c r="A56" s="6"/>
      <c r="B56" s="6"/>
      <c r="C56" s="6"/>
      <c r="D56" s="6"/>
      <c r="E56" s="6"/>
      <c r="F56" s="6"/>
      <c r="G56" s="6"/>
      <c r="H56" s="6"/>
    </row>
    <row r="57" spans="1:8" x14ac:dyDescent="0.2">
      <c r="A57" s="6"/>
      <c r="B57" s="6"/>
      <c r="C57" s="6"/>
      <c r="D57" s="6"/>
      <c r="E57" s="6"/>
      <c r="F57" s="6"/>
      <c r="G57" s="6"/>
      <c r="H57" s="6"/>
    </row>
    <row r="58" spans="1:8" x14ac:dyDescent="0.2">
      <c r="A58" s="6"/>
      <c r="B58" s="6"/>
      <c r="C58" s="6"/>
      <c r="D58" s="6"/>
      <c r="E58" s="6"/>
      <c r="F58" s="6"/>
      <c r="G58" s="6"/>
      <c r="H58" s="6"/>
    </row>
    <row r="59" spans="1:8" x14ac:dyDescent="0.2">
      <c r="A59" s="6"/>
      <c r="B59" s="6"/>
      <c r="C59" s="6"/>
      <c r="D59" s="6"/>
      <c r="E59" s="6"/>
      <c r="F59" s="6"/>
      <c r="G59" s="6"/>
      <c r="H59" s="6"/>
    </row>
    <row r="60" spans="1:8" x14ac:dyDescent="0.2">
      <c r="A60" s="6"/>
      <c r="B60" s="6"/>
      <c r="C60" s="6"/>
      <c r="D60" s="6"/>
      <c r="E60" s="6"/>
      <c r="F60" s="6"/>
      <c r="G60" s="6"/>
      <c r="H60" s="6"/>
    </row>
    <row r="61" spans="1:8" x14ac:dyDescent="0.2">
      <c r="A61" s="6"/>
      <c r="B61" s="6"/>
      <c r="C61" s="6"/>
      <c r="D61" s="6"/>
      <c r="E61" s="6"/>
      <c r="F61" s="6"/>
      <c r="G61" s="6"/>
      <c r="H61" s="6"/>
    </row>
    <row r="62" spans="1:8" x14ac:dyDescent="0.2">
      <c r="A62" s="6"/>
      <c r="B62" s="6"/>
      <c r="C62" s="6"/>
      <c r="D62" s="6"/>
      <c r="E62" s="6"/>
      <c r="F62" s="6"/>
      <c r="G62" s="6"/>
      <c r="H62" s="6"/>
    </row>
    <row r="63" spans="1:8" x14ac:dyDescent="0.2">
      <c r="A63" s="6"/>
      <c r="B63" s="6"/>
      <c r="C63" s="6"/>
      <c r="D63" s="6"/>
      <c r="E63" s="6"/>
      <c r="F63" s="6"/>
      <c r="G63" s="6"/>
      <c r="H63" s="6"/>
    </row>
    <row r="64" spans="1:8" x14ac:dyDescent="0.2">
      <c r="A64" s="6"/>
      <c r="B64" s="6"/>
      <c r="C64" s="6"/>
      <c r="D64" s="6"/>
      <c r="E64" s="6"/>
      <c r="F64" s="6"/>
      <c r="G64" s="6"/>
      <c r="H64" s="6"/>
    </row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</sheetData>
  <sheetProtection sheet="1" objects="1" scenarios="1"/>
  <mergeCells count="2">
    <mergeCell ref="A1:H2"/>
    <mergeCell ref="A11:B11"/>
  </mergeCells>
  <phoneticPr fontId="11" type="noConversion"/>
  <dataValidations count="7">
    <dataValidation type="list" allowBlank="1" showInputMessage="1" showErrorMessage="1" sqref="D5">
      <formula1>$A$21:$A$22</formula1>
    </dataValidation>
    <dataValidation type="list" allowBlank="1" showInputMessage="1" showErrorMessage="1" sqref="C6">
      <formula1>$A$32:$A$35</formula1>
    </dataValidation>
    <dataValidation type="list" allowBlank="1" showInputMessage="1" showErrorMessage="1" sqref="C5">
      <formula1>$A$23:$A$27</formula1>
    </dataValidation>
    <dataValidation type="list" allowBlank="1" showInputMessage="1" showErrorMessage="1" sqref="C4">
      <formula1>$A$12:$A$15</formula1>
    </dataValidation>
    <dataValidation type="list" allowBlank="1" showInputMessage="1" showErrorMessage="1" sqref="D6">
      <formula1>$A$36:$A$37</formula1>
    </dataValidation>
    <dataValidation type="list" allowBlank="1" sqref="B5">
      <formula1>$A$18:$A$20</formula1>
    </dataValidation>
    <dataValidation type="list" allowBlank="1" showInputMessage="1" showErrorMessage="1" sqref="C7:C8">
      <formula1>$A$40:$A$43</formula1>
    </dataValidation>
  </dataValidations>
  <pageMargins left="0.39370078740157483" right="0.39370078740157483" top="0.39370078740157483" bottom="0.39370078740157483" header="0.51181102362204722" footer="0.51181102362204722"/>
  <pageSetup paperSize="9" scale="83" orientation="landscape" blackAndWhite="1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161"/>
  <sheetViews>
    <sheetView showGridLines="0" workbookViewId="0">
      <selection activeCell="F1" sqref="F1"/>
    </sheetView>
  </sheetViews>
  <sheetFormatPr defaultRowHeight="12.75" x14ac:dyDescent="0.2"/>
  <cols>
    <col min="1" max="1" width="53.5" style="40" customWidth="1"/>
    <col min="2" max="2" width="19.33203125" style="40" customWidth="1"/>
    <col min="3" max="4" width="18.33203125" style="40" customWidth="1"/>
    <col min="5" max="24" width="9.33203125" style="6"/>
    <col min="25" max="16384" width="9.33203125" style="40"/>
  </cols>
  <sheetData>
    <row r="1" spans="1:6" ht="13.5" thickBot="1" x14ac:dyDescent="0.25">
      <c r="A1" s="57" t="s">
        <v>22</v>
      </c>
      <c r="B1" s="57"/>
      <c r="C1" s="57"/>
      <c r="D1" s="57"/>
      <c r="E1" s="5" t="s">
        <v>1</v>
      </c>
      <c r="F1" s="1">
        <v>27</v>
      </c>
    </row>
    <row r="2" spans="1:6" ht="15" x14ac:dyDescent="0.25">
      <c r="A2" s="58"/>
      <c r="B2" s="58"/>
      <c r="C2" s="58"/>
      <c r="D2" s="58"/>
      <c r="E2" s="41"/>
      <c r="F2" s="41"/>
    </row>
    <row r="3" spans="1:6" ht="39" customHeight="1" x14ac:dyDescent="0.25">
      <c r="A3" s="7" t="s">
        <v>2</v>
      </c>
      <c r="B3" s="7" t="s">
        <v>5</v>
      </c>
      <c r="C3" s="7" t="s">
        <v>28</v>
      </c>
      <c r="D3" s="7" t="s">
        <v>29</v>
      </c>
      <c r="E3" s="41"/>
      <c r="F3" s="41"/>
    </row>
    <row r="4" spans="1:6" ht="15" x14ac:dyDescent="0.25">
      <c r="A4" s="14" t="s">
        <v>23</v>
      </c>
      <c r="B4" s="38" t="s">
        <v>9</v>
      </c>
      <c r="C4" s="42"/>
      <c r="D4" s="37" t="str">
        <f>IF(C4="","",IF(AND(C4&gt;0,C4&lt;100*F1),2*F1,IF(AND(C4&gt;=100*F1,C4&lt;300*F1),5*F1,IF(AND(C4&gt;=300*F1),7*F1))))</f>
        <v/>
      </c>
      <c r="E4" s="41"/>
      <c r="F4" s="41"/>
    </row>
    <row r="5" spans="1:6" ht="37.5" customHeight="1" x14ac:dyDescent="0.25">
      <c r="A5" s="14" t="s">
        <v>48</v>
      </c>
      <c r="B5" s="38" t="s">
        <v>9</v>
      </c>
      <c r="C5" s="39" t="s">
        <v>24</v>
      </c>
      <c r="D5" s="37">
        <f>10*F1</f>
        <v>270</v>
      </c>
      <c r="E5" s="41"/>
      <c r="F5" s="41"/>
    </row>
    <row r="6" spans="1:6" ht="37.5" customHeight="1" x14ac:dyDescent="0.25">
      <c r="A6" s="60" t="s">
        <v>25</v>
      </c>
      <c r="B6" s="7" t="s">
        <v>26</v>
      </c>
      <c r="C6" s="39" t="s">
        <v>9</v>
      </c>
      <c r="D6" s="37">
        <f>F1*15</f>
        <v>405</v>
      </c>
      <c r="E6" s="41"/>
      <c r="F6" s="41"/>
    </row>
    <row r="7" spans="1:6" ht="27" customHeight="1" x14ac:dyDescent="0.25">
      <c r="A7" s="60"/>
      <c r="B7" s="7" t="s">
        <v>12</v>
      </c>
      <c r="C7" s="39" t="s">
        <v>9</v>
      </c>
      <c r="D7" s="37">
        <f>F1*10</f>
        <v>270</v>
      </c>
      <c r="E7" s="41"/>
      <c r="F7" s="41"/>
    </row>
    <row r="8" spans="1:6" ht="48.75" customHeight="1" x14ac:dyDescent="0.25">
      <c r="A8" s="14" t="s">
        <v>49</v>
      </c>
      <c r="B8" s="38" t="s">
        <v>9</v>
      </c>
      <c r="C8" s="39" t="s">
        <v>9</v>
      </c>
      <c r="D8" s="37">
        <f>F1*10</f>
        <v>270</v>
      </c>
      <c r="E8" s="41"/>
      <c r="F8" s="41"/>
    </row>
    <row r="9" spans="1:6" ht="27" customHeight="1" x14ac:dyDescent="0.25">
      <c r="A9" s="14" t="s">
        <v>27</v>
      </c>
      <c r="B9" s="38" t="s">
        <v>9</v>
      </c>
      <c r="C9" s="39" t="s">
        <v>9</v>
      </c>
      <c r="D9" s="37">
        <f>F1*10</f>
        <v>270</v>
      </c>
      <c r="E9" s="41"/>
      <c r="F9" s="41"/>
    </row>
    <row r="11" spans="1:6" x14ac:dyDescent="0.2">
      <c r="A11" s="6"/>
      <c r="B11" s="6"/>
      <c r="C11" s="6"/>
      <c r="D11" s="6"/>
    </row>
    <row r="12" spans="1:6" x14ac:dyDescent="0.2">
      <c r="A12" s="6"/>
      <c r="B12" s="6"/>
      <c r="C12" s="6"/>
      <c r="D12" s="6"/>
    </row>
    <row r="13" spans="1:6" x14ac:dyDescent="0.2">
      <c r="A13" s="6"/>
      <c r="B13" s="6"/>
      <c r="C13" s="6"/>
      <c r="D13" s="6"/>
    </row>
    <row r="14" spans="1:6" x14ac:dyDescent="0.2">
      <c r="A14" s="6"/>
      <c r="B14" s="6"/>
      <c r="C14" s="6"/>
      <c r="D14" s="6"/>
    </row>
    <row r="15" spans="1:6" x14ac:dyDescent="0.2">
      <c r="A15" s="6"/>
      <c r="B15" s="6"/>
      <c r="C15" s="6"/>
      <c r="D15" s="6"/>
    </row>
    <row r="16" spans="1:6" x14ac:dyDescent="0.2">
      <c r="A16" s="6"/>
      <c r="B16" s="6"/>
      <c r="C16" s="6"/>
      <c r="D16" s="6"/>
    </row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02" s="6" customFormat="1" x14ac:dyDescent="0.2"/>
    <row r="103" s="6" customFormat="1" x14ac:dyDescent="0.2"/>
    <row r="104" s="6" customFormat="1" x14ac:dyDescent="0.2"/>
    <row r="105" s="6" customFormat="1" x14ac:dyDescent="0.2"/>
    <row r="106" s="6" customFormat="1" x14ac:dyDescent="0.2"/>
    <row r="107" s="6" customFormat="1" x14ac:dyDescent="0.2"/>
    <row r="108" s="6" customFormat="1" x14ac:dyDescent="0.2"/>
    <row r="109" s="6" customFormat="1" x14ac:dyDescent="0.2"/>
    <row r="110" s="6" customFormat="1" x14ac:dyDescent="0.2"/>
    <row r="111" s="6" customFormat="1" x14ac:dyDescent="0.2"/>
    <row r="112" s="6" customFormat="1" x14ac:dyDescent="0.2"/>
    <row r="113" s="6" customFormat="1" x14ac:dyDescent="0.2"/>
    <row r="114" s="6" customFormat="1" x14ac:dyDescent="0.2"/>
    <row r="115" s="6" customFormat="1" x14ac:dyDescent="0.2"/>
    <row r="116" s="6" customFormat="1" x14ac:dyDescent="0.2"/>
    <row r="117" s="6" customFormat="1" x14ac:dyDescent="0.2"/>
    <row r="118" s="6" customFormat="1" x14ac:dyDescent="0.2"/>
    <row r="119" s="6" customFormat="1" x14ac:dyDescent="0.2"/>
    <row r="120" s="6" customFormat="1" x14ac:dyDescent="0.2"/>
    <row r="121" s="6" customFormat="1" x14ac:dyDescent="0.2"/>
    <row r="122" s="6" customFormat="1" x14ac:dyDescent="0.2"/>
    <row r="123" s="6" customFormat="1" x14ac:dyDescent="0.2"/>
    <row r="124" s="6" customFormat="1" x14ac:dyDescent="0.2"/>
    <row r="125" s="6" customFormat="1" x14ac:dyDescent="0.2"/>
    <row r="126" s="6" customFormat="1" x14ac:dyDescent="0.2"/>
    <row r="127" s="6" customFormat="1" x14ac:dyDescent="0.2"/>
    <row r="128" s="6" customFormat="1" x14ac:dyDescent="0.2"/>
    <row r="129" s="6" customFormat="1" x14ac:dyDescent="0.2"/>
    <row r="130" s="6" customFormat="1" x14ac:dyDescent="0.2"/>
    <row r="131" s="6" customFormat="1" x14ac:dyDescent="0.2"/>
    <row r="132" s="6" customFormat="1" x14ac:dyDescent="0.2"/>
    <row r="133" s="6" customFormat="1" x14ac:dyDescent="0.2"/>
    <row r="134" s="6" customFormat="1" x14ac:dyDescent="0.2"/>
    <row r="135" s="6" customFormat="1" x14ac:dyDescent="0.2"/>
    <row r="136" s="6" customFormat="1" x14ac:dyDescent="0.2"/>
    <row r="137" s="6" customFormat="1" x14ac:dyDescent="0.2"/>
    <row r="138" s="6" customFormat="1" x14ac:dyDescent="0.2"/>
    <row r="139" s="6" customFormat="1" x14ac:dyDescent="0.2"/>
    <row r="140" s="6" customFormat="1" x14ac:dyDescent="0.2"/>
    <row r="141" s="6" customFormat="1" x14ac:dyDescent="0.2"/>
    <row r="142" s="6" customFormat="1" x14ac:dyDescent="0.2"/>
    <row r="143" s="6" customFormat="1" x14ac:dyDescent="0.2"/>
    <row r="144" s="6" customFormat="1" x14ac:dyDescent="0.2"/>
    <row r="145" s="6" customFormat="1" x14ac:dyDescent="0.2"/>
    <row r="146" s="6" customFormat="1" x14ac:dyDescent="0.2"/>
    <row r="147" s="6" customFormat="1" x14ac:dyDescent="0.2"/>
    <row r="148" s="6" customFormat="1" x14ac:dyDescent="0.2"/>
    <row r="149" s="6" customFormat="1" x14ac:dyDescent="0.2"/>
    <row r="150" s="6" customFormat="1" x14ac:dyDescent="0.2"/>
    <row r="151" s="6" customFormat="1" x14ac:dyDescent="0.2"/>
    <row r="152" s="6" customFormat="1" x14ac:dyDescent="0.2"/>
    <row r="153" s="6" customFormat="1" x14ac:dyDescent="0.2"/>
    <row r="154" s="6" customFormat="1" x14ac:dyDescent="0.2"/>
    <row r="155" s="6" customFormat="1" x14ac:dyDescent="0.2"/>
    <row r="156" s="6" customFormat="1" x14ac:dyDescent="0.2"/>
    <row r="157" s="6" customFormat="1" x14ac:dyDescent="0.2"/>
    <row r="158" s="6" customFormat="1" x14ac:dyDescent="0.2"/>
    <row r="159" s="6" customFormat="1" x14ac:dyDescent="0.2"/>
    <row r="160" s="6" customFormat="1" x14ac:dyDescent="0.2"/>
    <row r="161" s="6" customFormat="1" x14ac:dyDescent="0.2"/>
  </sheetData>
  <sheetProtection sheet="1" objects="1" scenarios="1"/>
  <mergeCells count="2">
    <mergeCell ref="A1:D2"/>
    <mergeCell ref="A6:A7"/>
  </mergeCells>
  <phoneticPr fontId="11" type="noConversion"/>
  <pageMargins left="0.39370078740157483" right="0.39370078740157483" top="0.39370078740157483" bottom="0.39370078740157483" header="0.51181102362204722" footer="0.51181102362204722"/>
  <pageSetup paperSize="9" scale="97" orientation="portrait" blackAndWhite="1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AH92"/>
  <sheetViews>
    <sheetView showGridLines="0" workbookViewId="0">
      <selection activeCell="F1" sqref="F1"/>
    </sheetView>
  </sheetViews>
  <sheetFormatPr defaultRowHeight="12.75" x14ac:dyDescent="0.2"/>
  <cols>
    <col min="1" max="1" width="40.1640625" style="40" customWidth="1"/>
    <col min="2" max="2" width="31.5" style="40" customWidth="1"/>
    <col min="3" max="3" width="17.33203125" style="40" customWidth="1"/>
    <col min="4" max="4" width="17.5" style="40" customWidth="1"/>
    <col min="5" max="6" width="10" style="6" customWidth="1"/>
    <col min="7" max="34" width="9.33203125" style="6"/>
    <col min="35" max="16384" width="9.33203125" style="40"/>
  </cols>
  <sheetData>
    <row r="1" spans="1:6" s="55" customFormat="1" ht="15" customHeight="1" thickBot="1" x14ac:dyDescent="0.25">
      <c r="A1" s="65" t="s">
        <v>58</v>
      </c>
      <c r="B1" s="65"/>
      <c r="C1" s="65"/>
      <c r="D1" s="65"/>
      <c r="E1" s="5" t="s">
        <v>1</v>
      </c>
      <c r="F1" s="1">
        <v>27</v>
      </c>
    </row>
    <row r="2" spans="1:6" s="55" customFormat="1" ht="49.5" customHeight="1" x14ac:dyDescent="0.2">
      <c r="A2" s="65"/>
      <c r="B2" s="65"/>
      <c r="C2" s="65"/>
      <c r="D2" s="65"/>
      <c r="E2" s="5"/>
      <c r="F2" s="56"/>
    </row>
    <row r="3" spans="1:6" ht="18.75" x14ac:dyDescent="0.3">
      <c r="A3" s="61" t="s">
        <v>35</v>
      </c>
      <c r="B3" s="61"/>
      <c r="C3" s="61"/>
      <c r="D3" s="61"/>
    </row>
    <row r="4" spans="1:6" x14ac:dyDescent="0.2">
      <c r="A4" s="16"/>
      <c r="B4" s="16"/>
      <c r="C4" s="15"/>
      <c r="D4" s="15"/>
    </row>
    <row r="5" spans="1:6" ht="39" customHeight="1" x14ac:dyDescent="0.2">
      <c r="A5" s="7" t="s">
        <v>30</v>
      </c>
      <c r="B5" s="7" t="s">
        <v>31</v>
      </c>
      <c r="C5" s="7" t="s">
        <v>36</v>
      </c>
      <c r="D5" s="7" t="s">
        <v>29</v>
      </c>
    </row>
    <row r="6" spans="1:6" ht="15" customHeight="1" x14ac:dyDescent="0.2">
      <c r="A6" s="62" t="s">
        <v>50</v>
      </c>
      <c r="B6" s="43" t="s">
        <v>32</v>
      </c>
      <c r="C6" s="42"/>
      <c r="D6" s="37" t="str">
        <f>IF(C6="","",IF(AND(C6&gt;0,C6&lt;10*F1),0.5*F1,IF(AND(C6&gt;=10*F1,C6&lt;100*F1),2*F1,IF(C6&gt;=100*F1,3*F1,0))))</f>
        <v/>
      </c>
    </row>
    <row r="7" spans="1:6" ht="15" customHeight="1" x14ac:dyDescent="0.2">
      <c r="A7" s="63"/>
      <c r="B7" s="43" t="s">
        <v>33</v>
      </c>
      <c r="C7" s="39" t="s">
        <v>9</v>
      </c>
      <c r="D7" s="37">
        <f>F1</f>
        <v>27</v>
      </c>
    </row>
    <row r="8" spans="1:6" ht="49.5" customHeight="1" x14ac:dyDescent="0.2">
      <c r="A8" s="64"/>
      <c r="B8" s="43" t="s">
        <v>51</v>
      </c>
      <c r="C8" s="39" t="s">
        <v>9</v>
      </c>
      <c r="D8" s="37">
        <f>F1</f>
        <v>27</v>
      </c>
    </row>
    <row r="9" spans="1:6" ht="24.75" customHeight="1" x14ac:dyDescent="0.2">
      <c r="A9" s="43" t="s">
        <v>52</v>
      </c>
      <c r="B9" s="38" t="s">
        <v>9</v>
      </c>
      <c r="C9" s="39" t="s">
        <v>9</v>
      </c>
      <c r="D9" s="37">
        <f>F1*10</f>
        <v>270</v>
      </c>
    </row>
    <row r="10" spans="1:6" ht="15" customHeight="1" x14ac:dyDescent="0.2">
      <c r="A10" s="43" t="s">
        <v>34</v>
      </c>
      <c r="B10" s="38" t="s">
        <v>24</v>
      </c>
      <c r="C10" s="39" t="s">
        <v>24</v>
      </c>
      <c r="D10" s="37">
        <f>F1/2</f>
        <v>13.5</v>
      </c>
    </row>
    <row r="12" spans="1:6" x14ac:dyDescent="0.2">
      <c r="A12" s="6"/>
      <c r="B12" s="6"/>
      <c r="C12" s="6"/>
      <c r="D12" s="6"/>
    </row>
    <row r="13" spans="1:6" x14ac:dyDescent="0.2">
      <c r="A13" s="6"/>
      <c r="B13" s="6"/>
      <c r="C13" s="6"/>
      <c r="D13" s="6"/>
    </row>
    <row r="14" spans="1:6" x14ac:dyDescent="0.2">
      <c r="A14" s="6"/>
      <c r="B14" s="6"/>
      <c r="C14" s="6"/>
      <c r="D14" s="6"/>
    </row>
    <row r="15" spans="1:6" x14ac:dyDescent="0.2">
      <c r="A15" s="6"/>
      <c r="B15" s="6"/>
      <c r="C15" s="6"/>
      <c r="D15" s="6"/>
    </row>
    <row r="16" spans="1:6" x14ac:dyDescent="0.2">
      <c r="A16" s="6"/>
      <c r="B16" s="6"/>
      <c r="C16" s="6"/>
      <c r="D16" s="6"/>
    </row>
    <row r="17" spans="1:4" x14ac:dyDescent="0.2">
      <c r="A17" s="6"/>
      <c r="B17" s="6"/>
      <c r="C17" s="6"/>
      <c r="D17" s="6"/>
    </row>
    <row r="18" spans="1:4" x14ac:dyDescent="0.2">
      <c r="A18" s="6"/>
      <c r="B18" s="6"/>
      <c r="C18" s="6"/>
      <c r="D18" s="6"/>
    </row>
    <row r="19" spans="1:4" x14ac:dyDescent="0.2">
      <c r="A19" s="6"/>
      <c r="B19" s="6"/>
      <c r="C19" s="6"/>
      <c r="D19" s="6"/>
    </row>
    <row r="20" spans="1:4" x14ac:dyDescent="0.2">
      <c r="A20" s="6"/>
      <c r="B20" s="6"/>
      <c r="C20" s="6"/>
      <c r="D20" s="6"/>
    </row>
    <row r="21" spans="1:4" x14ac:dyDescent="0.2">
      <c r="A21" s="6"/>
      <c r="B21" s="6"/>
      <c r="C21" s="6"/>
      <c r="D21" s="6"/>
    </row>
    <row r="22" spans="1:4" x14ac:dyDescent="0.2">
      <c r="A22" s="6"/>
      <c r="B22" s="6"/>
      <c r="C22" s="6"/>
      <c r="D22" s="6"/>
    </row>
    <row r="23" spans="1:4" x14ac:dyDescent="0.2">
      <c r="A23" s="6"/>
      <c r="B23" s="6"/>
      <c r="C23" s="6"/>
      <c r="D23" s="6"/>
    </row>
    <row r="24" spans="1:4" x14ac:dyDescent="0.2">
      <c r="A24" s="6"/>
      <c r="B24" s="6"/>
      <c r="C24" s="6"/>
      <c r="D24" s="6"/>
    </row>
    <row r="25" spans="1:4" x14ac:dyDescent="0.2">
      <c r="A25" s="6"/>
      <c r="B25" s="6"/>
      <c r="C25" s="6"/>
      <c r="D25" s="6"/>
    </row>
    <row r="26" spans="1:4" x14ac:dyDescent="0.2">
      <c r="A26" s="6"/>
      <c r="B26" s="6"/>
      <c r="C26" s="6"/>
      <c r="D26" s="6"/>
    </row>
    <row r="27" spans="1:4" x14ac:dyDescent="0.2">
      <c r="A27" s="6"/>
      <c r="B27" s="6"/>
      <c r="C27" s="6"/>
      <c r="D27" s="6"/>
    </row>
    <row r="28" spans="1:4" x14ac:dyDescent="0.2">
      <c r="A28" s="6"/>
      <c r="B28" s="6"/>
      <c r="C28" s="6"/>
      <c r="D28" s="6"/>
    </row>
    <row r="29" spans="1:4" x14ac:dyDescent="0.2">
      <c r="A29" s="6"/>
      <c r="B29" s="6"/>
      <c r="C29" s="6"/>
      <c r="D29" s="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6"/>
      <c r="B32" s="6"/>
      <c r="C32" s="6"/>
      <c r="D32" s="6"/>
    </row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</sheetData>
  <sheetProtection sheet="1" objects="1" scenarios="1"/>
  <mergeCells count="3">
    <mergeCell ref="A3:D3"/>
    <mergeCell ref="A6:A8"/>
    <mergeCell ref="A1:D2"/>
  </mergeCells>
  <phoneticPr fontId="11" type="noConversion"/>
  <pageMargins left="0.39370078740157483" right="0.39370078740157483" top="0.59055118110236227" bottom="0.39370078740157483" header="0.51181102362204722" footer="0.51181102362204722"/>
  <pageSetup paperSize="9" orientation="portrait" blackAndWhite="1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AE94"/>
  <sheetViews>
    <sheetView showGridLines="0" workbookViewId="0">
      <selection activeCell="E1" sqref="E1"/>
    </sheetView>
  </sheetViews>
  <sheetFormatPr defaultRowHeight="12.75" x14ac:dyDescent="0.2"/>
  <cols>
    <col min="1" max="1" width="54.83203125" style="40" customWidth="1"/>
    <col min="2" max="3" width="23.33203125" style="40" customWidth="1"/>
    <col min="4" max="4" width="9.33203125" style="6"/>
    <col min="5" max="5" width="10" style="6" customWidth="1"/>
    <col min="6" max="31" width="9.33203125" style="6"/>
    <col min="32" max="16384" width="9.33203125" style="40"/>
  </cols>
  <sheetData>
    <row r="1" spans="1:5" ht="15" customHeight="1" thickBot="1" x14ac:dyDescent="0.25">
      <c r="A1" s="57" t="s">
        <v>53</v>
      </c>
      <c r="B1" s="57"/>
      <c r="C1" s="57"/>
      <c r="D1" s="5" t="s">
        <v>1</v>
      </c>
      <c r="E1" s="1">
        <v>27</v>
      </c>
    </row>
    <row r="2" spans="1:5" ht="12.75" customHeight="1" x14ac:dyDescent="0.2">
      <c r="A2" s="58"/>
      <c r="B2" s="58"/>
      <c r="C2" s="58"/>
    </row>
    <row r="3" spans="1:5" ht="40.5" customHeight="1" x14ac:dyDescent="0.2">
      <c r="A3" s="45" t="s">
        <v>30</v>
      </c>
      <c r="B3" s="45" t="s">
        <v>37</v>
      </c>
      <c r="C3" s="45" t="s">
        <v>29</v>
      </c>
    </row>
    <row r="4" spans="1:5" ht="52.5" customHeight="1" x14ac:dyDescent="0.2">
      <c r="A4" s="46" t="s">
        <v>54</v>
      </c>
      <c r="B4" s="47" t="s">
        <v>38</v>
      </c>
      <c r="C4" s="44">
        <f>$E$1*10</f>
        <v>270</v>
      </c>
    </row>
    <row r="5" spans="1:5" ht="39" customHeight="1" x14ac:dyDescent="0.2">
      <c r="A5" s="46" t="s">
        <v>55</v>
      </c>
      <c r="B5" s="47" t="s">
        <v>38</v>
      </c>
      <c r="C5" s="44">
        <f>$E$1*10</f>
        <v>270</v>
      </c>
    </row>
    <row r="7" spans="1:5" x14ac:dyDescent="0.2">
      <c r="A7" s="6"/>
      <c r="B7" s="6"/>
      <c r="C7" s="6"/>
    </row>
    <row r="8" spans="1:5" x14ac:dyDescent="0.2">
      <c r="A8" s="6"/>
      <c r="B8" s="6"/>
      <c r="C8" s="6"/>
    </row>
    <row r="9" spans="1:5" x14ac:dyDescent="0.2">
      <c r="A9" s="6"/>
      <c r="B9" s="6"/>
      <c r="C9" s="6"/>
    </row>
    <row r="10" spans="1:5" x14ac:dyDescent="0.2">
      <c r="A10" s="6"/>
      <c r="B10" s="6"/>
      <c r="C10" s="6"/>
    </row>
    <row r="11" spans="1:5" x14ac:dyDescent="0.2">
      <c r="A11" s="6"/>
      <c r="B11" s="6"/>
      <c r="C11" s="6"/>
    </row>
    <row r="12" spans="1:5" x14ac:dyDescent="0.2">
      <c r="A12" s="6"/>
      <c r="B12" s="6"/>
      <c r="C12" s="6"/>
    </row>
    <row r="13" spans="1:5" x14ac:dyDescent="0.2">
      <c r="A13" s="6"/>
      <c r="B13" s="6"/>
      <c r="C13" s="6"/>
    </row>
    <row r="14" spans="1:5" x14ac:dyDescent="0.2">
      <c r="A14" s="6"/>
      <c r="B14" s="6"/>
      <c r="C14" s="6"/>
    </row>
    <row r="15" spans="1:5" x14ac:dyDescent="0.2">
      <c r="A15" s="6"/>
      <c r="B15" s="6"/>
      <c r="C15" s="6"/>
    </row>
    <row r="16" spans="1:5" x14ac:dyDescent="0.2">
      <c r="A16" s="6"/>
      <c r="B16" s="6"/>
      <c r="C16" s="6"/>
    </row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  <row r="39" s="6" customFormat="1" x14ac:dyDescent="0.2"/>
    <row r="40" s="6" customFormat="1" x14ac:dyDescent="0.2"/>
    <row r="41" s="6" customFormat="1" x14ac:dyDescent="0.2"/>
    <row r="42" s="6" customFormat="1" x14ac:dyDescent="0.2"/>
    <row r="43" s="6" customFormat="1" x14ac:dyDescent="0.2"/>
    <row r="44" s="6" customFormat="1" x14ac:dyDescent="0.2"/>
    <row r="45" s="6" customFormat="1" x14ac:dyDescent="0.2"/>
    <row r="46" s="6" customFormat="1" x14ac:dyDescent="0.2"/>
    <row r="47" s="6" customFormat="1" x14ac:dyDescent="0.2"/>
    <row r="48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</sheetData>
  <sheetProtection sheet="1" objects="1" scenarios="1"/>
  <mergeCells count="1">
    <mergeCell ref="A1:C2"/>
  </mergeCells>
  <phoneticPr fontId="11" type="noConversion"/>
  <pageMargins left="0.59055118110236227" right="0.39370078740157483" top="0.59055118110236227" bottom="0.39370078740157483" header="0.51181102362204722" footer="0.51181102362204722"/>
  <pageSetup paperSize="9" orientation="portrait" blackAndWhite="1" verticalDpi="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AH68"/>
  <sheetViews>
    <sheetView showGridLines="0" workbookViewId="0">
      <selection activeCell="F1" sqref="F1"/>
    </sheetView>
  </sheetViews>
  <sheetFormatPr defaultRowHeight="12.75" x14ac:dyDescent="0.2"/>
  <cols>
    <col min="1" max="1" width="34.33203125" style="50" customWidth="1"/>
    <col min="2" max="2" width="25.5" style="50" customWidth="1"/>
    <col min="3" max="3" width="20.33203125" style="50" customWidth="1"/>
    <col min="4" max="4" width="21.83203125" style="50" customWidth="1"/>
    <col min="5" max="34" width="9.33203125" style="49"/>
    <col min="35" max="16384" width="9.33203125" style="50"/>
  </cols>
  <sheetData>
    <row r="1" spans="1:6" ht="14.25" customHeight="1" thickBot="1" x14ac:dyDescent="0.25">
      <c r="A1" s="57" t="s">
        <v>56</v>
      </c>
      <c r="B1" s="57"/>
      <c r="C1" s="57"/>
      <c r="D1" s="57"/>
      <c r="E1" s="5" t="s">
        <v>1</v>
      </c>
      <c r="F1" s="1">
        <v>27</v>
      </c>
    </row>
    <row r="2" spans="1:6" ht="27" customHeight="1" x14ac:dyDescent="0.2">
      <c r="A2" s="58"/>
      <c r="B2" s="58"/>
      <c r="C2" s="58"/>
      <c r="D2" s="58"/>
      <c r="E2" s="6"/>
      <c r="F2" s="6"/>
    </row>
    <row r="3" spans="1:6" ht="39.75" customHeight="1" x14ac:dyDescent="0.2">
      <c r="A3" s="45" t="s">
        <v>2</v>
      </c>
      <c r="B3" s="45" t="s">
        <v>37</v>
      </c>
      <c r="C3" s="45" t="s">
        <v>39</v>
      </c>
      <c r="D3" s="45" t="s">
        <v>29</v>
      </c>
      <c r="E3" s="6"/>
      <c r="F3" s="6"/>
    </row>
    <row r="4" spans="1:6" ht="53.25" customHeight="1" x14ac:dyDescent="0.2">
      <c r="A4" s="46" t="s">
        <v>57</v>
      </c>
      <c r="B4" s="51" t="s">
        <v>40</v>
      </c>
      <c r="C4" s="48"/>
      <c r="D4" s="44" t="str">
        <f>IF(C4="","",0.2*F1+C4*F1*0.03)</f>
        <v/>
      </c>
      <c r="E4" s="6"/>
      <c r="F4" s="6"/>
    </row>
    <row r="6" spans="1:6" x14ac:dyDescent="0.2">
      <c r="A6" s="49"/>
      <c r="B6" s="49"/>
      <c r="C6" s="49"/>
      <c r="D6" s="49"/>
    </row>
    <row r="7" spans="1:6" x14ac:dyDescent="0.2">
      <c r="A7" s="49"/>
      <c r="B7" s="49"/>
      <c r="C7" s="49"/>
      <c r="D7" s="49"/>
    </row>
    <row r="8" spans="1:6" x14ac:dyDescent="0.2">
      <c r="A8" s="49"/>
      <c r="B8" s="49"/>
      <c r="C8" s="49"/>
      <c r="D8" s="49"/>
    </row>
    <row r="9" spans="1:6" x14ac:dyDescent="0.2">
      <c r="A9" s="49"/>
      <c r="B9" s="49"/>
      <c r="C9" s="49"/>
      <c r="D9" s="49"/>
    </row>
    <row r="10" spans="1:6" x14ac:dyDescent="0.2">
      <c r="A10" s="49"/>
      <c r="B10" s="49"/>
      <c r="C10" s="49"/>
      <c r="D10" s="49"/>
    </row>
    <row r="11" spans="1:6" x14ac:dyDescent="0.2">
      <c r="A11" s="49"/>
      <c r="B11" s="49"/>
      <c r="C11" s="49"/>
      <c r="D11" s="49"/>
    </row>
    <row r="12" spans="1:6" x14ac:dyDescent="0.2">
      <c r="A12" s="49"/>
      <c r="B12" s="49"/>
      <c r="C12" s="49"/>
      <c r="D12" s="49"/>
    </row>
    <row r="13" spans="1:6" x14ac:dyDescent="0.2">
      <c r="A13" s="49"/>
      <c r="B13" s="49"/>
      <c r="C13" s="49"/>
      <c r="D13" s="49"/>
    </row>
    <row r="14" spans="1:6" x14ac:dyDescent="0.2">
      <c r="A14" s="49"/>
      <c r="B14" s="49"/>
      <c r="C14" s="49"/>
      <c r="D14" s="49"/>
    </row>
    <row r="15" spans="1:6" x14ac:dyDescent="0.2">
      <c r="A15" s="49"/>
      <c r="B15" s="49"/>
      <c r="C15" s="49"/>
      <c r="D15" s="49"/>
    </row>
    <row r="16" spans="1:6" x14ac:dyDescent="0.2">
      <c r="A16" s="49"/>
      <c r="B16" s="49"/>
      <c r="C16" s="49"/>
      <c r="D16" s="49"/>
    </row>
    <row r="17" s="49" customFormat="1" x14ac:dyDescent="0.2"/>
    <row r="18" s="49" customFormat="1" x14ac:dyDescent="0.2"/>
    <row r="19" s="49" customFormat="1" x14ac:dyDescent="0.2"/>
    <row r="20" s="49" customFormat="1" x14ac:dyDescent="0.2"/>
    <row r="21" s="49" customFormat="1" x14ac:dyDescent="0.2"/>
    <row r="22" s="49" customFormat="1" x14ac:dyDescent="0.2"/>
    <row r="23" s="49" customFormat="1" x14ac:dyDescent="0.2"/>
    <row r="24" s="49" customFormat="1" x14ac:dyDescent="0.2"/>
    <row r="25" s="49" customFormat="1" x14ac:dyDescent="0.2"/>
    <row r="26" s="49" customFormat="1" x14ac:dyDescent="0.2"/>
    <row r="27" s="49" customFormat="1" x14ac:dyDescent="0.2"/>
    <row r="28" s="49" customFormat="1" x14ac:dyDescent="0.2"/>
    <row r="29" s="49" customFormat="1" x14ac:dyDescent="0.2"/>
    <row r="30" s="49" customFormat="1" x14ac:dyDescent="0.2"/>
    <row r="31" s="49" customFormat="1" x14ac:dyDescent="0.2"/>
    <row r="32" s="49" customFormat="1" x14ac:dyDescent="0.2"/>
    <row r="33" s="49" customFormat="1" x14ac:dyDescent="0.2"/>
    <row r="34" s="49" customFormat="1" x14ac:dyDescent="0.2"/>
    <row r="35" s="49" customFormat="1" x14ac:dyDescent="0.2"/>
    <row r="36" s="49" customFormat="1" x14ac:dyDescent="0.2"/>
    <row r="37" s="49" customFormat="1" x14ac:dyDescent="0.2"/>
    <row r="38" s="49" customFormat="1" x14ac:dyDescent="0.2"/>
    <row r="39" s="49" customFormat="1" x14ac:dyDescent="0.2"/>
    <row r="40" s="49" customFormat="1" x14ac:dyDescent="0.2"/>
    <row r="41" s="49" customFormat="1" x14ac:dyDescent="0.2"/>
    <row r="42" s="49" customFormat="1" x14ac:dyDescent="0.2"/>
    <row r="43" s="49" customFormat="1" x14ac:dyDescent="0.2"/>
    <row r="44" s="49" customFormat="1" x14ac:dyDescent="0.2"/>
    <row r="45" s="49" customFormat="1" x14ac:dyDescent="0.2"/>
    <row r="46" s="49" customFormat="1" x14ac:dyDescent="0.2"/>
    <row r="47" s="49" customFormat="1" x14ac:dyDescent="0.2"/>
    <row r="48" s="49" customFormat="1" x14ac:dyDescent="0.2"/>
    <row r="49" s="49" customFormat="1" x14ac:dyDescent="0.2"/>
    <row r="50" s="49" customFormat="1" x14ac:dyDescent="0.2"/>
    <row r="51" s="49" customFormat="1" x14ac:dyDescent="0.2"/>
    <row r="52" s="49" customFormat="1" x14ac:dyDescent="0.2"/>
    <row r="53" s="49" customFormat="1" x14ac:dyDescent="0.2"/>
    <row r="54" s="49" customFormat="1" x14ac:dyDescent="0.2"/>
    <row r="55" s="49" customFormat="1" x14ac:dyDescent="0.2"/>
    <row r="56" s="49" customFormat="1" x14ac:dyDescent="0.2"/>
    <row r="57" s="49" customFormat="1" x14ac:dyDescent="0.2"/>
    <row r="58" s="49" customFormat="1" x14ac:dyDescent="0.2"/>
    <row r="59" s="49" customFormat="1" x14ac:dyDescent="0.2"/>
    <row r="60" s="49" customFormat="1" x14ac:dyDescent="0.2"/>
    <row r="61" s="49" customFormat="1" x14ac:dyDescent="0.2"/>
    <row r="62" s="49" customFormat="1" x14ac:dyDescent="0.2"/>
    <row r="63" s="49" customFormat="1" x14ac:dyDescent="0.2"/>
    <row r="64" s="49" customFormat="1" x14ac:dyDescent="0.2"/>
    <row r="65" s="49" customFormat="1" x14ac:dyDescent="0.2"/>
    <row r="66" s="49" customFormat="1" x14ac:dyDescent="0.2"/>
    <row r="67" s="49" customFormat="1" x14ac:dyDescent="0.2"/>
    <row r="68" s="49" customFormat="1" x14ac:dyDescent="0.2"/>
  </sheetData>
  <sheetProtection sheet="1" objects="1" scenarios="1"/>
  <mergeCells count="1">
    <mergeCell ref="A1:D2"/>
  </mergeCells>
  <phoneticPr fontId="11" type="noConversion"/>
  <pageMargins left="0.59055118110236227" right="0.39370078740157483" top="0.59055118110236227" bottom="0.39370078740157483" header="0.51181102362204722" footer="0.51181102362204722"/>
  <pageSetup paperSize="9" orientation="portrait" blackAndWhite="1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Указания по заполнению</vt:lpstr>
      <vt:lpstr>Исковые заявления</vt:lpstr>
      <vt:lpstr>Заявления</vt:lpstr>
      <vt:lpstr>Жалобы</vt:lpstr>
      <vt:lpstr>Ходатайства</vt:lpstr>
      <vt:lpstr>Выдача дубликатов</vt:lpstr>
      <vt:lpstr>'Выдача дубликатов'!Область_печати</vt:lpstr>
      <vt:lpstr>Жалобы!Область_печати</vt:lpstr>
      <vt:lpstr>Заявления!Область_печати</vt:lpstr>
      <vt:lpstr>'Исковые заявления'!Область_печати</vt:lpstr>
      <vt:lpstr>Ходатайства!Область_печати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Подлесная Оксана Викторовна</dc:creator>
  <cp:lastModifiedBy>Подлесная Оксана Викторовна</cp:lastModifiedBy>
  <cp:lastPrinted>2019-01-24T14:35:09Z</cp:lastPrinted>
  <dcterms:created xsi:type="dcterms:W3CDTF">2018-01-05T12:25:14Z</dcterms:created>
  <dcterms:modified xsi:type="dcterms:W3CDTF">2020-09-25T07:10:56Z</dcterms:modified>
</cp:coreProperties>
</file>